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5"/>
  <workbookPr/>
  <mc:AlternateContent xmlns:mc="http://schemas.openxmlformats.org/markup-compatibility/2006">
    <mc:Choice Requires="x15">
      <x15ac:absPath xmlns:x15ac="http://schemas.microsoft.com/office/spreadsheetml/2010/11/ac" url="https://montgomerytwporg-my.sharepoint.com/personal/cmccreary_montgomerytwp_org/Documents/CMc/Budget/2026 Budget/"/>
    </mc:Choice>
  </mc:AlternateContent>
  <xr:revisionPtr revIDLastSave="0" documentId="8_{B8FA0C63-F930-4428-BB3F-C175E101749A}" xr6:coauthVersionLast="47" xr6:coauthVersionMax="47" xr10:uidLastSave="{00000000-0000-0000-0000-000000000000}"/>
  <bookViews>
    <workbookView xWindow="28680" yWindow="-120" windowWidth="29040" windowHeight="15720" xr2:uid="{148B8A00-9A69-4B7F-B89B-9B1F09C5C0AC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3" i="1" l="1"/>
  <c r="O22" i="1" s="1"/>
  <c r="O13" i="1" l="1"/>
  <c r="O10" i="1"/>
  <c r="O20" i="1"/>
  <c r="O17" i="1"/>
  <c r="O21" i="1"/>
  <c r="O14" i="1"/>
  <c r="O15" i="1"/>
  <c r="O16" i="1"/>
  <c r="O18" i="1"/>
  <c r="O6" i="1"/>
  <c r="O7" i="1"/>
  <c r="O8" i="1"/>
  <c r="O9" i="1"/>
  <c r="O11" i="1"/>
  <c r="O12" i="1"/>
  <c r="O19" i="1"/>
  <c r="E6" i="1"/>
  <c r="D6" i="1"/>
  <c r="C6" i="1"/>
  <c r="E8" i="1"/>
  <c r="D8" i="1"/>
  <c r="C8" i="1"/>
  <c r="C21" i="1"/>
  <c r="D21" i="1"/>
  <c r="E21" i="1"/>
  <c r="E7" i="1"/>
  <c r="D7" i="1"/>
  <c r="C7" i="1"/>
  <c r="C20" i="1"/>
  <c r="D20" i="1"/>
  <c r="E20" i="1"/>
  <c r="E17" i="1"/>
  <c r="D17" i="1"/>
  <c r="C17" i="1"/>
  <c r="E11" i="1"/>
  <c r="D11" i="1"/>
  <c r="C11" i="1"/>
  <c r="E9" i="1"/>
  <c r="D9" i="1"/>
  <c r="C9" i="1"/>
  <c r="E10" i="1"/>
  <c r="D10" i="1"/>
  <c r="C10" i="1"/>
  <c r="F20" i="1" l="1"/>
  <c r="F21" i="1"/>
  <c r="F10" i="1"/>
  <c r="F6" i="1"/>
  <c r="F8" i="1"/>
  <c r="F7" i="1"/>
  <c r="F17" i="1"/>
  <c r="F9" i="1"/>
  <c r="F11" i="1"/>
  <c r="I81" i="1"/>
  <c r="E22" i="1"/>
  <c r="E19" i="1"/>
  <c r="E18" i="1"/>
  <c r="E16" i="1"/>
  <c r="E15" i="1"/>
  <c r="E14" i="1"/>
  <c r="E13" i="1"/>
  <c r="E12" i="1"/>
  <c r="D22" i="1"/>
  <c r="D19" i="1"/>
  <c r="D18" i="1"/>
  <c r="D16" i="1"/>
  <c r="D15" i="1"/>
  <c r="D14" i="1"/>
  <c r="D13" i="1"/>
  <c r="D12" i="1"/>
  <c r="C22" i="1"/>
  <c r="C19" i="1"/>
  <c r="C18" i="1"/>
  <c r="C16" i="1"/>
  <c r="C15" i="1"/>
  <c r="C14" i="1"/>
  <c r="C13" i="1"/>
  <c r="C12" i="1"/>
  <c r="Q8" i="1" l="1"/>
  <c r="R8" i="1" s="1"/>
  <c r="Q6" i="1"/>
  <c r="R6" i="1" s="1"/>
  <c r="Q7" i="1"/>
  <c r="R7" i="1" s="1"/>
  <c r="Q21" i="1"/>
  <c r="R21" i="1" s="1"/>
  <c r="Q17" i="1"/>
  <c r="R17" i="1" s="1"/>
  <c r="Q20" i="1"/>
  <c r="R20" i="1" s="1"/>
  <c r="Q9" i="1"/>
  <c r="R9" i="1" s="1"/>
  <c r="Q11" i="1"/>
  <c r="R11" i="1" s="1"/>
  <c r="Q15" i="1"/>
  <c r="R15" i="1" s="1"/>
  <c r="Q10" i="1"/>
  <c r="R10" i="1" s="1"/>
  <c r="F18" i="1"/>
  <c r="F12" i="1"/>
  <c r="F13" i="1"/>
  <c r="F14" i="1"/>
  <c r="F15" i="1"/>
  <c r="F16" i="1"/>
  <c r="F19" i="1"/>
  <c r="F22" i="1"/>
  <c r="Q12" i="1"/>
  <c r="R12" i="1" s="1"/>
  <c r="Q13" i="1"/>
  <c r="R13" i="1" s="1"/>
  <c r="Q14" i="1"/>
  <c r="R14" i="1" s="1"/>
  <c r="Q16" i="1"/>
  <c r="R16" i="1" s="1"/>
  <c r="Q18" i="1"/>
  <c r="R18" i="1" s="1"/>
  <c r="Q19" i="1"/>
  <c r="R19" i="1" s="1"/>
  <c r="Q22" i="1"/>
  <c r="R22" i="1" s="1"/>
</calcChain>
</file>

<file path=xl/sharedStrings.xml><?xml version="1.0" encoding="utf-8"?>
<sst xmlns="http://schemas.openxmlformats.org/spreadsheetml/2006/main" count="43" uniqueCount="35">
  <si>
    <t>Montgomery Township -CURRENT Real Estate Taxes</t>
  </si>
  <si>
    <t>With Chief Wiegman Proposed Change</t>
  </si>
  <si>
    <t>With PHASED Proposed Change</t>
  </si>
  <si>
    <t>for Fire Services (additional 1.4 mills)</t>
  </si>
  <si>
    <t>for Fire Services (additional .47 mills)</t>
  </si>
  <si>
    <t>School</t>
  </si>
  <si>
    <t>Annual</t>
  </si>
  <si>
    <t>Per</t>
  </si>
  <si>
    <t>Assessment</t>
  </si>
  <si>
    <t>Township</t>
  </si>
  <si>
    <t>County</t>
  </si>
  <si>
    <t>District</t>
  </si>
  <si>
    <t>Total</t>
  </si>
  <si>
    <t>Increase</t>
  </si>
  <si>
    <t>Month</t>
  </si>
  <si>
    <t>Fieldcrest Court</t>
  </si>
  <si>
    <t>Chestnut Drive</t>
  </si>
  <si>
    <t>Dogwood Drive</t>
  </si>
  <si>
    <t>Franklin Court</t>
  </si>
  <si>
    <t>Cricklewood Circle</t>
  </si>
  <si>
    <t>Damson Lane</t>
  </si>
  <si>
    <t>Canterbury</t>
  </si>
  <si>
    <t>Parkwood</t>
  </si>
  <si>
    <t>DeLaSalle</t>
  </si>
  <si>
    <t>Woodbrook</t>
  </si>
  <si>
    <t>Tall Gables</t>
  </si>
  <si>
    <t>Gwynmont Drive</t>
  </si>
  <si>
    <t>Mallard Pond</t>
  </si>
  <si>
    <t>Cambridge Knoll</t>
  </si>
  <si>
    <t>Gwynedd Lea Drive</t>
  </si>
  <si>
    <t>Country Club Drive</t>
  </si>
  <si>
    <t>Estates of Windlestrae</t>
  </si>
  <si>
    <t>Millage rates</t>
  </si>
  <si>
    <t>Proposed - Twp</t>
  </si>
  <si>
    <t>Phased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</si>
</sst>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  <numFmt numFmtId="166" formatCode="_(* #,##0.0000_);_(* \(#,##0.0000\);_(* &quot;-&quot;??_);_(@_)"/>
    <numFmt numFmtId="167" formatCode="0.0%"/>
    <numFmt numFmtId="168" formatCode="_(&quot;$&quot;* #,##0_);_(&quot;$&quot;* \(#,##0\);_(&quot;$&quot;* &quot;-&quot;??_);_(@_)"/>
  </numFmts>
  <fonts count="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Calibri"/>
      <family val="2"/>
    </font>
    <font>
      <u/>
      <sz val="12"/>
      <color theme="1"/>
      <name val="Calibri"/>
      <family val="2"/>
    </font>
    <font>
      <u val="singleAccounting"/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u/>
      <sz val="12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43" fontId="2" fillId="0" borderId="0" xfId="1" applyFont="1"/>
    <xf numFmtId="164" fontId="2" fillId="0" borderId="0" xfId="1" applyNumberFormat="1" applyFont="1"/>
    <xf numFmtId="165" fontId="2" fillId="0" borderId="0" xfId="1" applyNumberFormat="1" applyFont="1"/>
    <xf numFmtId="166" fontId="2" fillId="0" borderId="0" xfId="1" applyNumberFormat="1" applyFont="1"/>
    <xf numFmtId="165" fontId="2" fillId="0" borderId="0" xfId="0" applyNumberFormat="1" applyFont="1"/>
    <xf numFmtId="167" fontId="2" fillId="0" borderId="0" xfId="2" applyNumberFormat="1" applyFont="1"/>
    <xf numFmtId="164" fontId="2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/>
    <xf numFmtId="164" fontId="6" fillId="0" borderId="0" xfId="1" applyNumberFormat="1" applyFont="1"/>
    <xf numFmtId="43" fontId="6" fillId="0" borderId="0" xfId="1" applyFont="1"/>
    <xf numFmtId="0" fontId="2" fillId="0" borderId="0" xfId="0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6" fillId="0" borderId="0" xfId="1" applyNumberFormat="1" applyFont="1" applyBorder="1"/>
    <xf numFmtId="43" fontId="6" fillId="0" borderId="0" xfId="1" applyFont="1" applyBorder="1"/>
    <xf numFmtId="164" fontId="2" fillId="0" borderId="0" xfId="1" applyNumberFormat="1" applyFont="1" applyBorder="1"/>
    <xf numFmtId="0" fontId="7" fillId="0" borderId="0" xfId="0" applyFont="1"/>
    <xf numFmtId="0" fontId="6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right"/>
    </xf>
    <xf numFmtId="168" fontId="6" fillId="0" borderId="0" xfId="3" applyNumberFormat="1" applyFont="1"/>
    <xf numFmtId="44" fontId="6" fillId="0" borderId="0" xfId="3" applyFont="1"/>
    <xf numFmtId="0" fontId="2" fillId="0" borderId="1" xfId="0" applyFont="1" applyBorder="1"/>
    <xf numFmtId="0" fontId="3" fillId="0" borderId="0" xfId="0" applyFont="1" applyAlignment="1">
      <alignment horizontal="right"/>
    </xf>
    <xf numFmtId="44" fontId="2" fillId="0" borderId="0" xfId="3" applyFont="1" applyBorder="1"/>
    <xf numFmtId="43" fontId="2" fillId="0" borderId="0" xfId="1" applyFont="1" applyBorder="1"/>
    <xf numFmtId="0" fontId="5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5" fillId="0" borderId="5" xfId="0" applyFont="1" applyBorder="1"/>
    <xf numFmtId="0" fontId="2" fillId="0" borderId="6" xfId="0" applyFont="1" applyBorder="1"/>
    <xf numFmtId="0" fontId="2" fillId="0" borderId="5" xfId="0" applyFont="1" applyBorder="1"/>
    <xf numFmtId="0" fontId="2" fillId="0" borderId="6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168" fontId="2" fillId="0" borderId="5" xfId="3" applyNumberFormat="1" applyFont="1" applyBorder="1"/>
    <xf numFmtId="44" fontId="2" fillId="0" borderId="6" xfId="3" applyFont="1" applyBorder="1"/>
    <xf numFmtId="164" fontId="2" fillId="0" borderId="5" xfId="1" applyNumberFormat="1" applyFont="1" applyBorder="1"/>
    <xf numFmtId="43" fontId="2" fillId="0" borderId="6" xfId="1" applyFont="1" applyBorder="1"/>
    <xf numFmtId="164" fontId="2" fillId="0" borderId="7" xfId="1" applyNumberFormat="1" applyFont="1" applyBorder="1"/>
    <xf numFmtId="43" fontId="2" fillId="0" borderId="1" xfId="1" applyFont="1" applyBorder="1"/>
    <xf numFmtId="43" fontId="2" fillId="0" borderId="8" xfId="1" applyFont="1" applyBorder="1"/>
    <xf numFmtId="164" fontId="2" fillId="0" borderId="3" xfId="1" applyNumberFormat="1" applyFont="1" applyBorder="1"/>
    <xf numFmtId="164" fontId="2" fillId="0" borderId="4" xfId="1" applyNumberFormat="1" applyFont="1" applyBorder="1"/>
    <xf numFmtId="164" fontId="2" fillId="0" borderId="6" xfId="1" applyNumberFormat="1" applyFont="1" applyBorder="1"/>
    <xf numFmtId="0" fontId="0" fillId="0" borderId="5" xfId="0" applyBorder="1"/>
    <xf numFmtId="164" fontId="2" fillId="0" borderId="6" xfId="1" applyNumberFormat="1" applyFont="1" applyBorder="1" applyAlignment="1">
      <alignment horizontal="right"/>
    </xf>
    <xf numFmtId="164" fontId="4" fillId="0" borderId="0" xfId="1" applyNumberFormat="1" applyFont="1" applyBorder="1" applyAlignment="1">
      <alignment horizontal="right"/>
    </xf>
    <xf numFmtId="164" fontId="4" fillId="0" borderId="6" xfId="1" applyNumberFormat="1" applyFont="1" applyBorder="1" applyAlignment="1">
      <alignment horizontal="right"/>
    </xf>
    <xf numFmtId="168" fontId="6" fillId="0" borderId="5" xfId="3" applyNumberFormat="1" applyFont="1" applyBorder="1"/>
    <xf numFmtId="44" fontId="6" fillId="0" borderId="0" xfId="3" applyFont="1" applyBorder="1"/>
    <xf numFmtId="44" fontId="6" fillId="0" borderId="6" xfId="3" applyFont="1" applyBorder="1"/>
    <xf numFmtId="164" fontId="6" fillId="0" borderId="5" xfId="1" applyNumberFormat="1" applyFont="1" applyBorder="1"/>
    <xf numFmtId="43" fontId="6" fillId="0" borderId="6" xfId="1" applyFont="1" applyBorder="1"/>
    <xf numFmtId="164" fontId="6" fillId="0" borderId="7" xfId="1" applyNumberFormat="1" applyFont="1" applyBorder="1"/>
    <xf numFmtId="43" fontId="6" fillId="0" borderId="1" xfId="1" applyFont="1" applyBorder="1"/>
    <xf numFmtId="43" fontId="6" fillId="0" borderId="8" xfId="1" applyFont="1" applyBorder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3556-10C4-4118-B713-3595EB883E22}">
  <dimension ref="A1:S159"/>
  <sheetViews>
    <sheetView tabSelected="1" workbookViewId="0">
      <selection activeCell="A2" sqref="A2"/>
    </sheetView>
  </sheetViews>
  <sheetFormatPr defaultRowHeight="15"/>
  <cols>
    <col min="1" max="1" width="34.140625" customWidth="1"/>
    <col min="2" max="2" width="14.140625" customWidth="1"/>
    <col min="3" max="3" width="13.5703125" customWidth="1"/>
    <col min="4" max="4" width="11.85546875" customWidth="1"/>
    <col min="5" max="5" width="13.5703125" customWidth="1"/>
    <col min="6" max="6" width="14.28515625" customWidth="1"/>
    <col min="8" max="8" width="14" customWidth="1"/>
    <col min="9" max="9" width="13.7109375" customWidth="1"/>
    <col min="12" max="12" width="11.28515625" customWidth="1"/>
    <col min="13" max="13" width="7.28515625" customWidth="1"/>
    <col min="14" max="14" width="14.5703125" customWidth="1"/>
    <col min="15" max="15" width="11" customWidth="1"/>
    <col min="17" max="17" width="10.28515625" customWidth="1"/>
  </cols>
  <sheetData>
    <row r="1" spans="1:19" ht="15.75">
      <c r="A1" s="18" t="s">
        <v>0</v>
      </c>
      <c r="B1" s="10"/>
      <c r="C1" s="10"/>
      <c r="D1" s="10"/>
      <c r="E1" s="10"/>
      <c r="F1" s="10"/>
      <c r="G1" s="1"/>
      <c r="H1" s="28" t="s">
        <v>1</v>
      </c>
      <c r="I1" s="29"/>
      <c r="J1" s="29"/>
      <c r="K1" s="29"/>
      <c r="L1" s="30"/>
      <c r="N1" s="28" t="s">
        <v>2</v>
      </c>
      <c r="O1" s="43"/>
      <c r="P1" s="43"/>
      <c r="Q1" s="43"/>
      <c r="R1" s="44"/>
      <c r="S1" s="1"/>
    </row>
    <row r="2" spans="1:19" ht="15.75">
      <c r="A2" s="10"/>
      <c r="B2" s="10"/>
      <c r="C2" s="10"/>
      <c r="D2" s="10"/>
      <c r="E2" s="10"/>
      <c r="F2" s="10"/>
      <c r="G2" s="1"/>
      <c r="H2" s="31" t="s">
        <v>3</v>
      </c>
      <c r="I2" s="1"/>
      <c r="J2" s="1"/>
      <c r="K2" s="1"/>
      <c r="L2" s="32"/>
      <c r="N2" s="31" t="s">
        <v>4</v>
      </c>
      <c r="O2" s="17"/>
      <c r="P2" s="17"/>
      <c r="Q2" s="17"/>
      <c r="R2" s="45"/>
      <c r="S2" s="1"/>
    </row>
    <row r="3" spans="1:19" ht="15.75">
      <c r="A3" s="10"/>
      <c r="B3" s="10"/>
      <c r="C3" s="10"/>
      <c r="D3" s="10"/>
      <c r="E3" s="19" t="s">
        <v>5</v>
      </c>
      <c r="F3" s="10"/>
      <c r="G3" s="1"/>
      <c r="H3" s="33"/>
      <c r="I3" s="1"/>
      <c r="J3" s="1"/>
      <c r="K3" s="13" t="s">
        <v>6</v>
      </c>
      <c r="L3" s="34" t="s">
        <v>7</v>
      </c>
      <c r="N3" s="46"/>
      <c r="Q3" s="9" t="s">
        <v>6</v>
      </c>
      <c r="R3" s="47" t="s">
        <v>7</v>
      </c>
      <c r="S3" s="1"/>
    </row>
    <row r="4" spans="1:19" ht="18">
      <c r="A4" s="20"/>
      <c r="B4" s="21" t="s">
        <v>8</v>
      </c>
      <c r="C4" s="21" t="s">
        <v>9</v>
      </c>
      <c r="D4" s="21" t="s">
        <v>10</v>
      </c>
      <c r="E4" s="21" t="s">
        <v>11</v>
      </c>
      <c r="F4" s="21" t="s">
        <v>12</v>
      </c>
      <c r="G4" s="1"/>
      <c r="H4" s="35" t="s">
        <v>8</v>
      </c>
      <c r="I4" s="25" t="s">
        <v>9</v>
      </c>
      <c r="J4" s="1"/>
      <c r="K4" s="25" t="s">
        <v>13</v>
      </c>
      <c r="L4" s="34" t="s">
        <v>14</v>
      </c>
      <c r="N4" s="35" t="s">
        <v>8</v>
      </c>
      <c r="O4" s="25" t="s">
        <v>9</v>
      </c>
      <c r="P4" s="17"/>
      <c r="Q4" s="48" t="s">
        <v>13</v>
      </c>
      <c r="R4" s="49" t="s">
        <v>14</v>
      </c>
      <c r="S4" s="1"/>
    </row>
    <row r="5" spans="1:19" ht="15.75">
      <c r="A5" s="10"/>
      <c r="B5" s="10"/>
      <c r="C5" s="10"/>
      <c r="D5" s="10"/>
      <c r="E5" s="10"/>
      <c r="F5" s="10"/>
      <c r="G5" s="1"/>
      <c r="H5" s="33"/>
      <c r="I5" s="1"/>
      <c r="J5" s="1"/>
      <c r="K5" s="1"/>
      <c r="L5" s="32"/>
      <c r="N5" s="33"/>
      <c r="O5" s="1"/>
      <c r="P5" s="1"/>
      <c r="Q5" s="1"/>
      <c r="R5" s="32"/>
      <c r="S5" s="1"/>
    </row>
    <row r="6" spans="1:19" ht="15.75">
      <c r="A6" s="10" t="s">
        <v>15</v>
      </c>
      <c r="B6" s="22">
        <v>24560</v>
      </c>
      <c r="C6" s="23">
        <f>+(B6*$C$81)/1000</f>
        <v>72.206399999999988</v>
      </c>
      <c r="D6" s="23">
        <f>+(B6*$D$81)/1000</f>
        <v>138.56752000000003</v>
      </c>
      <c r="E6" s="23">
        <f>(B6*$E$81)/1000</f>
        <v>760.54215199999999</v>
      </c>
      <c r="F6" s="23">
        <f t="shared" ref="F6:F12" si="0">SUM(C6:E6)</f>
        <v>971.31607200000008</v>
      </c>
      <c r="G6" s="1"/>
      <c r="H6" s="36">
        <v>24560</v>
      </c>
      <c r="I6" s="26">
        <v>106.59039999999999</v>
      </c>
      <c r="J6" s="1"/>
      <c r="K6" s="26">
        <v>34.384</v>
      </c>
      <c r="L6" s="37">
        <v>2.8653333333333335</v>
      </c>
      <c r="N6" s="50">
        <v>24560</v>
      </c>
      <c r="O6" s="51">
        <f>+(N6*$I$83)/1000</f>
        <v>83.749600000000001</v>
      </c>
      <c r="P6" s="10"/>
      <c r="Q6" s="51">
        <f>+O6-C6</f>
        <v>11.543200000000013</v>
      </c>
      <c r="R6" s="52">
        <f t="shared" ref="R6:R12" si="1">+Q6/12</f>
        <v>0.96193333333333442</v>
      </c>
      <c r="S6" s="1"/>
    </row>
    <row r="7" spans="1:19" ht="15.75">
      <c r="A7" s="10" t="s">
        <v>16</v>
      </c>
      <c r="B7" s="11">
        <v>38200</v>
      </c>
      <c r="C7" s="12">
        <f>+(B7*$C$81)/1000</f>
        <v>112.30800000000001</v>
      </c>
      <c r="D7" s="12">
        <f>+(B7*$D$81)/1000</f>
        <v>215.52440000000001</v>
      </c>
      <c r="E7" s="12">
        <f>(B7*$E$81)/1000</f>
        <v>1182.92794</v>
      </c>
      <c r="F7" s="12">
        <f t="shared" si="0"/>
        <v>1510.76034</v>
      </c>
      <c r="G7" s="1"/>
      <c r="H7" s="38">
        <v>38200</v>
      </c>
      <c r="I7" s="27">
        <v>165.78800000000001</v>
      </c>
      <c r="J7" s="1"/>
      <c r="K7" s="27">
        <v>53.480000000000004</v>
      </c>
      <c r="L7" s="39">
        <v>4.456666666666667</v>
      </c>
      <c r="N7" s="53">
        <v>38200</v>
      </c>
      <c r="O7" s="16">
        <f>+(N7*$I$83)/1000</f>
        <v>130.262</v>
      </c>
      <c r="P7" s="10"/>
      <c r="Q7" s="16">
        <f>+O7-C7</f>
        <v>17.953999999999994</v>
      </c>
      <c r="R7" s="54">
        <f t="shared" si="1"/>
        <v>1.4961666666666662</v>
      </c>
      <c r="S7" s="1"/>
    </row>
    <row r="8" spans="1:19" ht="15.75">
      <c r="A8" s="10" t="s">
        <v>17</v>
      </c>
      <c r="B8" s="11">
        <v>49410</v>
      </c>
      <c r="C8" s="12">
        <f>+(B8*$C$81)/1000</f>
        <v>145.2654</v>
      </c>
      <c r="D8" s="12">
        <f>+(B8*$D$81)/1000</f>
        <v>278.77122000000003</v>
      </c>
      <c r="E8" s="12">
        <f>(B8*$E$81)/1000</f>
        <v>1530.0646469999999</v>
      </c>
      <c r="F8" s="12">
        <f t="shared" si="0"/>
        <v>1954.101267</v>
      </c>
      <c r="G8" s="1"/>
      <c r="H8" s="38">
        <v>49410</v>
      </c>
      <c r="I8" s="27">
        <v>214.43940000000001</v>
      </c>
      <c r="J8" s="1"/>
      <c r="K8" s="27">
        <v>69.174000000000007</v>
      </c>
      <c r="L8" s="39">
        <v>5.7645000000000008</v>
      </c>
      <c r="N8" s="53">
        <v>49410</v>
      </c>
      <c r="O8" s="16">
        <f>+(N8*$I$83)/1000</f>
        <v>168.4881</v>
      </c>
      <c r="P8" s="10"/>
      <c r="Q8" s="16">
        <f>+O8-C8</f>
        <v>23.222700000000003</v>
      </c>
      <c r="R8" s="54">
        <f t="shared" si="1"/>
        <v>1.9352250000000002</v>
      </c>
      <c r="S8" s="1"/>
    </row>
    <row r="9" spans="1:19" ht="15.75">
      <c r="A9" s="10" t="s">
        <v>18</v>
      </c>
      <c r="B9" s="11">
        <v>93600</v>
      </c>
      <c r="C9" s="12">
        <f>+(B9*$C$81)/1000</f>
        <v>275.18400000000003</v>
      </c>
      <c r="D9" s="12">
        <f>+(B9*$D$81)/1000</f>
        <v>528.09120000000007</v>
      </c>
      <c r="E9" s="12">
        <f>(B9*$E$81)/1000</f>
        <v>2898.4831200000003</v>
      </c>
      <c r="F9" s="12">
        <f t="shared" si="0"/>
        <v>3701.7583200000004</v>
      </c>
      <c r="G9" s="1"/>
      <c r="H9" s="38">
        <v>93600</v>
      </c>
      <c r="I9" s="27">
        <v>406.22399999999999</v>
      </c>
      <c r="J9" s="1"/>
      <c r="K9" s="27">
        <v>131.03999999999996</v>
      </c>
      <c r="L9" s="39">
        <v>10.919999999999996</v>
      </c>
      <c r="N9" s="53">
        <v>93600</v>
      </c>
      <c r="O9" s="16">
        <f>+(N9*$I$83)/1000</f>
        <v>319.17599999999999</v>
      </c>
      <c r="P9" s="10"/>
      <c r="Q9" s="16">
        <f>+O9-C9</f>
        <v>43.991999999999962</v>
      </c>
      <c r="R9" s="54">
        <f t="shared" si="1"/>
        <v>3.6659999999999968</v>
      </c>
      <c r="S9" s="1"/>
    </row>
    <row r="10" spans="1:19" ht="15.75">
      <c r="A10" s="10" t="s">
        <v>19</v>
      </c>
      <c r="B10" s="11">
        <v>112630</v>
      </c>
      <c r="C10" s="12">
        <f>+(B10*$C$81)/1000</f>
        <v>331.13220000000001</v>
      </c>
      <c r="D10" s="12">
        <f>+(B10*$D$81)/1000</f>
        <v>635.45846000000006</v>
      </c>
      <c r="E10" s="12">
        <f>(B10*$E$81)/1000</f>
        <v>3487.7794210000002</v>
      </c>
      <c r="F10" s="12">
        <f t="shared" si="0"/>
        <v>4454.370081</v>
      </c>
      <c r="G10" s="1"/>
      <c r="H10" s="38">
        <v>112630</v>
      </c>
      <c r="I10" s="27">
        <v>488.81420000000003</v>
      </c>
      <c r="J10" s="1"/>
      <c r="K10" s="27">
        <v>157.68200000000002</v>
      </c>
      <c r="L10" s="39">
        <v>13.140166666666667</v>
      </c>
      <c r="N10" s="53">
        <v>112630</v>
      </c>
      <c r="O10" s="16">
        <f>+(N10*$I$83)/1000</f>
        <v>384.06829999999997</v>
      </c>
      <c r="P10" s="16"/>
      <c r="Q10" s="16">
        <f>+O10-C10</f>
        <v>52.936099999999954</v>
      </c>
      <c r="R10" s="54">
        <f t="shared" si="1"/>
        <v>4.4113416666666625</v>
      </c>
      <c r="S10" s="1"/>
    </row>
    <row r="11" spans="1:19" ht="15.75">
      <c r="A11" s="10" t="s">
        <v>20</v>
      </c>
      <c r="B11" s="11">
        <v>134380</v>
      </c>
      <c r="C11" s="12">
        <f>+(B11*$C$81)/1000</f>
        <v>395.0772</v>
      </c>
      <c r="D11" s="12">
        <f>+(B11*$D$81)/1000</f>
        <v>758.17196000000013</v>
      </c>
      <c r="E11" s="12">
        <f>(B11*$E$81)/1000</f>
        <v>4161.3051459999997</v>
      </c>
      <c r="F11" s="12">
        <f t="shared" si="0"/>
        <v>5314.554306</v>
      </c>
      <c r="G11" s="1"/>
      <c r="H11" s="38">
        <v>134380</v>
      </c>
      <c r="I11" s="27">
        <v>583.20920000000001</v>
      </c>
      <c r="J11" s="1"/>
      <c r="K11" s="27">
        <v>188.13200000000001</v>
      </c>
      <c r="L11" s="39">
        <v>15.677666666666667</v>
      </c>
      <c r="N11" s="53">
        <v>134380</v>
      </c>
      <c r="O11" s="16">
        <f>+(N11*$I$83)/1000</f>
        <v>458.23580000000004</v>
      </c>
      <c r="P11" s="16"/>
      <c r="Q11" s="16">
        <f>+O11-C11</f>
        <v>63.158600000000035</v>
      </c>
      <c r="R11" s="54">
        <f t="shared" si="1"/>
        <v>5.2632166666666693</v>
      </c>
      <c r="S11" s="1"/>
    </row>
    <row r="12" spans="1:19" ht="15.75">
      <c r="A12" s="10" t="s">
        <v>21</v>
      </c>
      <c r="B12" s="11">
        <v>169383</v>
      </c>
      <c r="C12" s="12">
        <f>+(B12*$C$81)/1000</f>
        <v>497.98602</v>
      </c>
      <c r="D12" s="12">
        <f>+(B12*$D$81)/1000</f>
        <v>955.65888600000005</v>
      </c>
      <c r="E12" s="12">
        <f>(B12*$E$81)/1000</f>
        <v>5245.2325461</v>
      </c>
      <c r="F12" s="12">
        <f t="shared" si="0"/>
        <v>6698.8774520999996</v>
      </c>
      <c r="G12" s="3"/>
      <c r="H12" s="38">
        <v>169383</v>
      </c>
      <c r="I12" s="27">
        <v>735.12221999999997</v>
      </c>
      <c r="J12" s="1"/>
      <c r="K12" s="27">
        <v>237.13619999999997</v>
      </c>
      <c r="L12" s="39">
        <v>19.761349999999997</v>
      </c>
      <c r="N12" s="53">
        <v>169383</v>
      </c>
      <c r="O12" s="16">
        <f>+(N12*$I$83)/1000</f>
        <v>577.59603000000004</v>
      </c>
      <c r="P12" s="16"/>
      <c r="Q12" s="16">
        <f>+O12-C12</f>
        <v>79.610010000000045</v>
      </c>
      <c r="R12" s="54">
        <f t="shared" si="1"/>
        <v>6.6341675000000038</v>
      </c>
      <c r="S12" s="1"/>
    </row>
    <row r="13" spans="1:19" ht="15.75">
      <c r="A13" s="10" t="s">
        <v>22</v>
      </c>
      <c r="B13" s="11">
        <v>182885</v>
      </c>
      <c r="C13" s="12">
        <f>+(B13*$C$81)/1000</f>
        <v>537.68190000000004</v>
      </c>
      <c r="D13" s="12">
        <f>+(B13*$D$81)/1000</f>
        <v>1031.83717</v>
      </c>
      <c r="E13" s="12">
        <f>(B13*$E$81)/1000</f>
        <v>5663.3449295</v>
      </c>
      <c r="F13" s="12">
        <f t="shared" ref="F13:F22" si="2">SUM(C13:E13)</f>
        <v>7232.8639995000003</v>
      </c>
      <c r="G13" s="3"/>
      <c r="H13" s="38">
        <v>182885</v>
      </c>
      <c r="I13" s="27">
        <v>793.72090000000003</v>
      </c>
      <c r="J13" s="1"/>
      <c r="K13" s="27">
        <v>256.03899999999999</v>
      </c>
      <c r="L13" s="39">
        <v>21.336583333333333</v>
      </c>
      <c r="N13" s="53">
        <v>182885</v>
      </c>
      <c r="O13" s="16">
        <f>+(N13*$I$83)/1000</f>
        <v>623.63784999999996</v>
      </c>
      <c r="P13" s="16"/>
      <c r="Q13" s="16">
        <f>+O13-C13</f>
        <v>85.955949999999916</v>
      </c>
      <c r="R13" s="54">
        <f t="shared" ref="R13:R22" si="3">+Q13/12</f>
        <v>7.1629958333333263</v>
      </c>
      <c r="S13" s="1"/>
    </row>
    <row r="14" spans="1:19" ht="15.75">
      <c r="A14" s="10" t="s">
        <v>23</v>
      </c>
      <c r="B14" s="11">
        <v>206935</v>
      </c>
      <c r="C14" s="12">
        <f>+(B14*$C$81)/1000</f>
        <v>608.38890000000004</v>
      </c>
      <c r="D14" s="12">
        <f>+(B14*$D$81)/1000</f>
        <v>1167.52727</v>
      </c>
      <c r="E14" s="12">
        <f>(B14*$E$81)/1000</f>
        <v>6408.0940645000001</v>
      </c>
      <c r="F14" s="12">
        <f t="shared" si="2"/>
        <v>8184.0102344999996</v>
      </c>
      <c r="G14" s="3"/>
      <c r="H14" s="38">
        <v>206935</v>
      </c>
      <c r="I14" s="27">
        <v>898.09789999999998</v>
      </c>
      <c r="J14" s="1"/>
      <c r="K14" s="27">
        <v>289.70899999999995</v>
      </c>
      <c r="L14" s="39">
        <v>24.142416666666662</v>
      </c>
      <c r="N14" s="53">
        <v>206935</v>
      </c>
      <c r="O14" s="16">
        <f>+(N14*$I$83)/1000</f>
        <v>705.64834999999994</v>
      </c>
      <c r="P14" s="16"/>
      <c r="Q14" s="16">
        <f>+O14-C14</f>
        <v>97.259449999999902</v>
      </c>
      <c r="R14" s="54">
        <f t="shared" si="3"/>
        <v>8.1049541666666585</v>
      </c>
      <c r="S14" s="1"/>
    </row>
    <row r="15" spans="1:19" ht="15.75">
      <c r="A15" s="10" t="s">
        <v>24</v>
      </c>
      <c r="B15" s="11">
        <v>213892</v>
      </c>
      <c r="C15" s="12">
        <f>+(B15*$C$81)/1000</f>
        <v>628.84248000000002</v>
      </c>
      <c r="D15" s="12">
        <f>+(B15*$D$81)/1000</f>
        <v>1206.7786640000002</v>
      </c>
      <c r="E15" s="12">
        <f>(B15*$E$81)/1000</f>
        <v>6623.5293964000002</v>
      </c>
      <c r="F15" s="12">
        <f t="shared" si="2"/>
        <v>8459.1505404</v>
      </c>
      <c r="G15" s="3"/>
      <c r="H15" s="38">
        <v>213892</v>
      </c>
      <c r="I15" s="27">
        <v>928.29127999999992</v>
      </c>
      <c r="J15" s="1"/>
      <c r="K15" s="27">
        <v>299.44879999999989</v>
      </c>
      <c r="L15" s="39">
        <v>24.954066666666659</v>
      </c>
      <c r="N15" s="53">
        <v>213892</v>
      </c>
      <c r="O15" s="16">
        <f>+(N15*$I$83)/1000</f>
        <v>729.3717200000001</v>
      </c>
      <c r="P15" s="16"/>
      <c r="Q15" s="16">
        <f>+O15-C15</f>
        <v>100.52924000000007</v>
      </c>
      <c r="R15" s="54">
        <f t="shared" si="3"/>
        <v>8.3774366666666733</v>
      </c>
      <c r="S15" s="1"/>
    </row>
    <row r="16" spans="1:19" ht="15.75">
      <c r="A16" s="10" t="s">
        <v>25</v>
      </c>
      <c r="B16" s="11">
        <v>222197</v>
      </c>
      <c r="C16" s="12">
        <f>+(B16*$C$81)/1000</f>
        <v>653.2591799999999</v>
      </c>
      <c r="D16" s="12">
        <f>+(B16*$D$81)/1000</f>
        <v>1253.6354740000002</v>
      </c>
      <c r="E16" s="12">
        <f>(B16*$E$81)/1000</f>
        <v>6880.7078399000002</v>
      </c>
      <c r="F16" s="12">
        <f t="shared" si="2"/>
        <v>8787.6024938999999</v>
      </c>
      <c r="G16" s="3"/>
      <c r="H16" s="38">
        <v>222197</v>
      </c>
      <c r="I16" s="27">
        <v>964.33497999999997</v>
      </c>
      <c r="J16" s="1"/>
      <c r="K16" s="27">
        <v>311.07580000000007</v>
      </c>
      <c r="L16" s="39">
        <v>25.922983333333338</v>
      </c>
      <c r="N16" s="53">
        <v>222197</v>
      </c>
      <c r="O16" s="16">
        <f>+(N16*$I$83)/1000</f>
        <v>757.69177000000002</v>
      </c>
      <c r="P16" s="16"/>
      <c r="Q16" s="16">
        <f>+O16-C16</f>
        <v>104.43259000000012</v>
      </c>
      <c r="R16" s="54">
        <f t="shared" si="3"/>
        <v>8.7027158333333432</v>
      </c>
      <c r="S16" s="1"/>
    </row>
    <row r="17" spans="1:19" ht="15.75">
      <c r="A17" s="10" t="s">
        <v>26</v>
      </c>
      <c r="B17" s="11">
        <v>237670</v>
      </c>
      <c r="C17" s="12">
        <f>+(B17*$C$81)/1000</f>
        <v>698.74979999999994</v>
      </c>
      <c r="D17" s="12">
        <f>+(B17*$D$81)/1000</f>
        <v>1340.9341400000001</v>
      </c>
      <c r="E17" s="12">
        <f>(B17*$E$81)/1000</f>
        <v>7359.8555889999998</v>
      </c>
      <c r="F17" s="12">
        <f>SUM(C17:E17)</f>
        <v>9399.5395289999997</v>
      </c>
      <c r="G17" s="3"/>
      <c r="H17" s="38">
        <v>237670</v>
      </c>
      <c r="I17" s="27">
        <v>1031.4877999999999</v>
      </c>
      <c r="J17" s="1"/>
      <c r="K17" s="27">
        <v>332.73799999999994</v>
      </c>
      <c r="L17" s="39">
        <v>27.728166666666663</v>
      </c>
      <c r="N17" s="53">
        <v>237670</v>
      </c>
      <c r="O17" s="16">
        <f>+(N17*$I$83)/1000</f>
        <v>810.45470000000012</v>
      </c>
      <c r="P17" s="16"/>
      <c r="Q17" s="16">
        <f>+O17-C17</f>
        <v>111.70490000000018</v>
      </c>
      <c r="R17" s="54">
        <f>+Q17/12</f>
        <v>9.3087416666666822</v>
      </c>
      <c r="S17" s="1"/>
    </row>
    <row r="18" spans="1:19" ht="15.75">
      <c r="A18" s="10" t="s">
        <v>27</v>
      </c>
      <c r="B18" s="11">
        <v>247232</v>
      </c>
      <c r="C18" s="12">
        <f>+(B18*$C$81)/1000</f>
        <v>726.86207999999999</v>
      </c>
      <c r="D18" s="12">
        <f>+(B18*$D$81)/1000</f>
        <v>1394.8829440000002</v>
      </c>
      <c r="E18" s="12">
        <f>(B18*$E$81)/1000</f>
        <v>7655.9591743999999</v>
      </c>
      <c r="F18" s="12">
        <f t="shared" si="2"/>
        <v>9777.7041984000007</v>
      </c>
      <c r="G18" s="3"/>
      <c r="H18" s="38">
        <v>247232</v>
      </c>
      <c r="I18" s="27">
        <v>1072.9868799999999</v>
      </c>
      <c r="J18" s="1"/>
      <c r="K18" s="27">
        <v>346.12479999999994</v>
      </c>
      <c r="L18" s="39">
        <v>28.843733333333329</v>
      </c>
      <c r="N18" s="53">
        <v>247232</v>
      </c>
      <c r="O18" s="16">
        <f>+(N18*$I$83)/1000</f>
        <v>843.06111999999996</v>
      </c>
      <c r="P18" s="16"/>
      <c r="Q18" s="16">
        <f>+O18-C18</f>
        <v>116.19903999999997</v>
      </c>
      <c r="R18" s="54">
        <f t="shared" si="3"/>
        <v>9.6832533333333313</v>
      </c>
      <c r="S18" s="1"/>
    </row>
    <row r="19" spans="1:19" ht="15.75">
      <c r="A19" s="10" t="s">
        <v>28</v>
      </c>
      <c r="B19" s="11">
        <v>257865</v>
      </c>
      <c r="C19" s="12">
        <f>+(B19*$C$81)/1000</f>
        <v>758.12310000000002</v>
      </c>
      <c r="D19" s="12">
        <f>+(B19*$D$81)/1000</f>
        <v>1454.8743300000001</v>
      </c>
      <c r="E19" s="12">
        <f>(B19*$E$81)/1000</f>
        <v>7985.2280954999997</v>
      </c>
      <c r="F19" s="12">
        <f t="shared" si="2"/>
        <v>10198.2255255</v>
      </c>
      <c r="G19" s="3"/>
      <c r="H19" s="38">
        <v>257865</v>
      </c>
      <c r="I19" s="27">
        <v>1119.1340999999998</v>
      </c>
      <c r="J19" s="1"/>
      <c r="K19" s="27">
        <v>361.01099999999974</v>
      </c>
      <c r="L19" s="39">
        <v>30.08424999999998</v>
      </c>
      <c r="N19" s="53">
        <v>257865</v>
      </c>
      <c r="O19" s="16">
        <f>+(N19*$I$83)/1000</f>
        <v>879.31965000000002</v>
      </c>
      <c r="P19" s="16"/>
      <c r="Q19" s="16">
        <f>+O19-C19</f>
        <v>121.19655</v>
      </c>
      <c r="R19" s="54">
        <f t="shared" si="3"/>
        <v>10.099712500000001</v>
      </c>
      <c r="S19" s="1"/>
    </row>
    <row r="20" spans="1:19" ht="15.75">
      <c r="A20" s="10" t="s">
        <v>29</v>
      </c>
      <c r="B20" s="11">
        <v>263830</v>
      </c>
      <c r="C20" s="12">
        <f>+(B20*$C$81)/1000</f>
        <v>775.66019999999992</v>
      </c>
      <c r="D20" s="12">
        <f>+(B20*$D$81)/1000</f>
        <v>1488.5288600000001</v>
      </c>
      <c r="E20" s="12">
        <f>(B20*$E$81)/1000</f>
        <v>8169.944461</v>
      </c>
      <c r="F20" s="12">
        <f t="shared" si="2"/>
        <v>10434.133521</v>
      </c>
      <c r="G20" s="3"/>
      <c r="H20" s="38">
        <v>263830</v>
      </c>
      <c r="I20" s="27">
        <v>1145.0221999999999</v>
      </c>
      <c r="J20" s="1"/>
      <c r="K20" s="27">
        <v>369.36199999999997</v>
      </c>
      <c r="L20" s="39">
        <v>30.780166666666663</v>
      </c>
      <c r="N20" s="53">
        <v>263830</v>
      </c>
      <c r="O20" s="16">
        <f>+(N20*$I$83)/1000</f>
        <v>899.66030000000001</v>
      </c>
      <c r="P20" s="16"/>
      <c r="Q20" s="16">
        <f>+O20-C20</f>
        <v>124.00010000000009</v>
      </c>
      <c r="R20" s="54">
        <f>+Q20/12</f>
        <v>10.333341666666675</v>
      </c>
      <c r="S20" s="1"/>
    </row>
    <row r="21" spans="1:19" ht="15.75">
      <c r="A21" s="10" t="s">
        <v>30</v>
      </c>
      <c r="B21" s="11">
        <v>290560</v>
      </c>
      <c r="C21" s="12">
        <f>+(B21*$C$81)/1000</f>
        <v>854.24639999999999</v>
      </c>
      <c r="D21" s="12">
        <f>+(B21*$D$81)/1000</f>
        <v>1639.33952</v>
      </c>
      <c r="E21" s="12">
        <f>(B21*$E$81)/1000</f>
        <v>8997.6843520000002</v>
      </c>
      <c r="F21" s="12">
        <f t="shared" si="2"/>
        <v>11491.270272</v>
      </c>
      <c r="G21" s="3"/>
      <c r="H21" s="38">
        <v>290560</v>
      </c>
      <c r="I21" s="27">
        <v>1261.0303999999999</v>
      </c>
      <c r="J21" s="1"/>
      <c r="K21" s="27">
        <v>406.78399999999988</v>
      </c>
      <c r="L21" s="39">
        <v>33.898666666666657</v>
      </c>
      <c r="N21" s="53">
        <v>290560</v>
      </c>
      <c r="O21" s="16">
        <f>+(N21*$I$83)/1000</f>
        <v>990.80960000000005</v>
      </c>
      <c r="P21" s="16"/>
      <c r="Q21" s="16">
        <f>+O21-C21</f>
        <v>136.56320000000005</v>
      </c>
      <c r="R21" s="54">
        <f>+Q21/12</f>
        <v>11.380266666666671</v>
      </c>
      <c r="S21" s="1"/>
    </row>
    <row r="22" spans="1:19" ht="15.75">
      <c r="A22" s="10" t="s">
        <v>31</v>
      </c>
      <c r="B22" s="11">
        <v>359494</v>
      </c>
      <c r="C22" s="12">
        <f>+(B22*$C$81)/1000</f>
        <v>1056.9123599999998</v>
      </c>
      <c r="D22" s="12">
        <f>+(B22*$D$81)/1000</f>
        <v>2028.265148</v>
      </c>
      <c r="E22" s="12">
        <f>(B22*$E$81)/1000</f>
        <v>11132.342849799999</v>
      </c>
      <c r="F22" s="12">
        <f t="shared" si="2"/>
        <v>14217.5203578</v>
      </c>
      <c r="G22" s="3"/>
      <c r="H22" s="40">
        <v>359494</v>
      </c>
      <c r="I22" s="41">
        <v>1560.2039600000001</v>
      </c>
      <c r="J22" s="24"/>
      <c r="K22" s="41">
        <v>503.29160000000024</v>
      </c>
      <c r="L22" s="42">
        <v>41.940966666666689</v>
      </c>
      <c r="N22" s="55">
        <v>359494</v>
      </c>
      <c r="O22" s="56">
        <f>+(N22*$I$83)/1000</f>
        <v>1225.87454</v>
      </c>
      <c r="P22" s="56"/>
      <c r="Q22" s="56">
        <f>+O22-C22</f>
        <v>168.96218000000022</v>
      </c>
      <c r="R22" s="57">
        <f t="shared" si="3"/>
        <v>14.080181666666684</v>
      </c>
      <c r="S22" s="1"/>
    </row>
    <row r="23" spans="1:19" ht="15.75">
      <c r="A23" s="1"/>
      <c r="B23" s="3"/>
      <c r="C23" s="3"/>
      <c r="D23" s="3"/>
      <c r="E23" s="3"/>
      <c r="F23" s="3"/>
      <c r="G23" s="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5.75">
      <c r="A24" s="1"/>
      <c r="B24" s="17"/>
      <c r="C24" s="17"/>
      <c r="D24" s="17"/>
      <c r="E24" s="17"/>
      <c r="F24" s="17"/>
      <c r="G24" s="3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5.75">
      <c r="A25" s="1"/>
      <c r="B25" s="14"/>
      <c r="C25" s="14"/>
      <c r="D25" s="14"/>
      <c r="E25" s="14"/>
      <c r="F25" s="14"/>
      <c r="G25" s="3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5.75">
      <c r="A26" s="10"/>
      <c r="B26" s="15"/>
      <c r="C26" s="16"/>
      <c r="D26" s="16"/>
      <c r="E26" s="16"/>
      <c r="F26" s="16"/>
      <c r="G26" s="3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5.75">
      <c r="A27" s="10"/>
      <c r="B27" s="15"/>
      <c r="C27" s="16"/>
      <c r="D27" s="16"/>
      <c r="E27" s="16"/>
      <c r="F27" s="16"/>
      <c r="G27" s="3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5.75">
      <c r="A28" s="10"/>
      <c r="B28" s="15"/>
      <c r="C28" s="16"/>
      <c r="D28" s="16"/>
      <c r="E28" s="16"/>
      <c r="F28" s="16"/>
      <c r="G28" s="3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5.75">
      <c r="A29" s="10"/>
      <c r="B29" s="15"/>
      <c r="C29" s="16"/>
      <c r="D29" s="16"/>
      <c r="E29" s="16"/>
      <c r="F29" s="16"/>
      <c r="G29" s="3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5.75">
      <c r="A30" s="1"/>
      <c r="B30" s="1"/>
      <c r="C30" s="1"/>
      <c r="D30" s="1"/>
      <c r="E30" s="1"/>
      <c r="F30" s="1"/>
      <c r="G30" s="3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5.75">
      <c r="G31" s="3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5.75"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7:19" ht="15.75"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7:19" ht="15.75"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7:19" ht="15.75"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7:19" ht="15.75"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7:19" ht="15.75"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7:19" ht="15.75"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7:19" ht="15.75"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7:19" ht="15.75"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7:19" ht="15.75"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7:19" ht="15.75"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7:19" ht="15.75"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7:19" ht="15.75"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7:19" ht="15.75"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7:19" ht="15.75"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7:19" ht="15.75"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7:19" ht="15.75"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7:19" ht="15.75"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7:19" ht="15.75"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7:19" ht="15.75"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7:19" ht="15.75"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7:19" ht="15.75"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7:19" ht="15.75"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7:19" ht="15.75"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7:19" ht="15.75"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7:19" ht="15.75"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7:19" ht="15.75"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7:19" ht="15.75"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7:19" ht="15.75"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7:19" ht="15.75"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7:19" ht="15.75"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7:19" ht="15.75"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7:19" ht="15.75"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5.75">
      <c r="A65" s="1"/>
      <c r="B65" s="3"/>
      <c r="C65" s="2"/>
      <c r="D65" s="2"/>
      <c r="E65" s="2"/>
      <c r="F65" s="2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5.75">
      <c r="A66" s="1"/>
      <c r="B66" s="3"/>
      <c r="C66" s="2"/>
      <c r="D66" s="2"/>
      <c r="E66" s="2"/>
      <c r="F66" s="2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5.75">
      <c r="A67" s="1"/>
      <c r="B67" s="1"/>
      <c r="C67" s="1"/>
      <c r="D67" s="1"/>
      <c r="E67" s="9"/>
      <c r="F67" s="8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5.75">
      <c r="A68" s="1"/>
      <c r="B68" s="13"/>
      <c r="C68" s="13"/>
      <c r="D68" s="1"/>
      <c r="E68" s="14"/>
      <c r="F68" s="14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5.75">
      <c r="A69" s="10"/>
      <c r="B69" s="15"/>
      <c r="C69" s="16"/>
      <c r="D69" s="10"/>
      <c r="E69" s="16"/>
      <c r="F69" s="16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5.75">
      <c r="A70" s="10"/>
      <c r="B70" s="15"/>
      <c r="C70" s="16"/>
      <c r="D70" s="10"/>
      <c r="E70" s="16"/>
      <c r="F70" s="16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5.75">
      <c r="A71" s="10"/>
      <c r="B71" s="15"/>
      <c r="C71" s="16"/>
      <c r="D71" s="10"/>
      <c r="E71" s="16"/>
      <c r="F71" s="16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5.75">
      <c r="A72" s="10"/>
      <c r="B72" s="15"/>
      <c r="C72" s="16"/>
      <c r="D72" s="10"/>
      <c r="E72" s="16"/>
      <c r="F72" s="16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5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5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5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5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5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5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5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5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5.75">
      <c r="A81" s="1" t="s">
        <v>32</v>
      </c>
      <c r="B81" s="3"/>
      <c r="C81" s="4">
        <v>2.94</v>
      </c>
      <c r="D81" s="4">
        <v>5.6420000000000003</v>
      </c>
      <c r="E81" s="5">
        <v>30.966699999999999</v>
      </c>
      <c r="F81" s="6"/>
      <c r="G81" s="1" t="s">
        <v>33</v>
      </c>
      <c r="H81" s="1"/>
      <c r="I81" s="1">
        <f>2.94+1.4</f>
        <v>4.34</v>
      </c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5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5.75">
      <c r="A83" s="1"/>
      <c r="B83" s="1"/>
      <c r="C83" s="7"/>
      <c r="D83" s="7"/>
      <c r="E83" s="7"/>
      <c r="F83" s="1"/>
      <c r="G83" s="1" t="s">
        <v>34</v>
      </c>
      <c r="H83" s="1"/>
      <c r="I83" s="1">
        <f>2.94+0.47</f>
        <v>3.41</v>
      </c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5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5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5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5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5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5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5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5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5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5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5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5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5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5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5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5.75"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5.75"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5.75"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5.75"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5.75"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5.75"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5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5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5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5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5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5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5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5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5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5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5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5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5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5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5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5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5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5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5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5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5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5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5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5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5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5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5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5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5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5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5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5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5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5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5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5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5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5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5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5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5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5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5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5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5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5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5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5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5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5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5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5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5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5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5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</sheetData>
  <sortState xmlns:xlrd2="http://schemas.microsoft.com/office/spreadsheetml/2017/richdata2" ref="A12:B22">
    <sortCondition ref="B12:B22"/>
  </sortState>
  <pageMargins left="0.25" right="0.25" top="0.75" bottom="0.75" header="0.3" footer="0.3"/>
  <pageSetup paperSize="1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Carolyn McCreary</dc:creator>
  <cp:keywords/>
  <dc:description/>
  <cp:lastModifiedBy>Carolyn McCreary</cp:lastModifiedBy>
  <cp:revision/>
  <dcterms:created xsi:type="dcterms:W3CDTF">2025-06-06T19:48:08Z</dcterms:created>
  <dcterms:modified xsi:type="dcterms:W3CDTF">2025-08-28T17:17:28Z</dcterms:modified>
  <cp:category/>
  <cp:contentStatus/>
</cp:coreProperties>
</file>